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956" windowHeight="6180" activeTab="3"/>
  </bookViews>
  <sheets>
    <sheet name="pressure drop" sheetId="1" r:id="rId1"/>
    <sheet name="leak rate Calc" sheetId="2" r:id="rId2"/>
    <sheet name="test time calc" sheetId="3" r:id="rId3"/>
    <sheet name="U. Conversions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<sst xmlns="http://schemas.openxmlformats.org/spreadsheetml/2006/main" count="137" uniqueCount="65">
  <si>
    <t>cubic inches</t>
  </si>
  <si>
    <t>inches</t>
  </si>
  <si>
    <t xml:space="preserve">Convert </t>
  </si>
  <si>
    <t>Enter</t>
  </si>
  <si>
    <t>From</t>
  </si>
  <si>
    <t>To</t>
  </si>
  <si>
    <t>Value</t>
  </si>
  <si>
    <t>PSI</t>
  </si>
  <si>
    <t>UNIT CONVERSIONS</t>
  </si>
  <si>
    <t>Centimeters</t>
  </si>
  <si>
    <t>feet</t>
  </si>
  <si>
    <t>Inches</t>
  </si>
  <si>
    <t>kilometers</t>
  </si>
  <si>
    <t>meters</t>
  </si>
  <si>
    <t>millimeters</t>
  </si>
  <si>
    <t xml:space="preserve">cubic centimeters </t>
  </si>
  <si>
    <t>cubic feet</t>
  </si>
  <si>
    <t>liters</t>
  </si>
  <si>
    <t>cubic meters</t>
  </si>
  <si>
    <t>cubic millimeters</t>
  </si>
  <si>
    <t>centimeters</t>
  </si>
  <si>
    <t>gallons</t>
  </si>
  <si>
    <t xml:space="preserve">Inches </t>
  </si>
  <si>
    <t>milliliters</t>
  </si>
  <si>
    <t>ounces (fluid)</t>
  </si>
  <si>
    <t>seconds</t>
  </si>
  <si>
    <t>minutes</t>
  </si>
  <si>
    <t>Result</t>
  </si>
  <si>
    <t>sccm</t>
  </si>
  <si>
    <t>Sccm</t>
  </si>
  <si>
    <t xml:space="preserve">Volume </t>
  </si>
  <si>
    <t>sec</t>
  </si>
  <si>
    <t>ccm</t>
  </si>
  <si>
    <t xml:space="preserve">Leak rate </t>
  </si>
  <si>
    <t>Cubic inches</t>
  </si>
  <si>
    <t>Leak rate calc</t>
  </si>
  <si>
    <t>Pressure Drop</t>
  </si>
  <si>
    <t xml:space="preserve">Step #1 </t>
  </si>
  <si>
    <t>Enter Volume in Cubic inches</t>
  </si>
  <si>
    <t>Step #2</t>
  </si>
  <si>
    <t>Step #3</t>
  </si>
  <si>
    <t>Test Time allowed</t>
  </si>
  <si>
    <t>V * (psi change) * 60</t>
  </si>
  <si>
    <t>Time * 14.7</t>
  </si>
  <si>
    <t xml:space="preserve">Leak Rate </t>
  </si>
  <si>
    <t>Time * 14.7 *LR</t>
  </si>
  <si>
    <t>V * 60</t>
  </si>
  <si>
    <t>calculate pressure drop</t>
  </si>
  <si>
    <t>Calculate Leak Rate</t>
  </si>
  <si>
    <t xml:space="preserve">Enter leak rate  - Sccm </t>
  </si>
  <si>
    <t>Enter Test Time-        fill and stabilize not included</t>
  </si>
  <si>
    <t>Vol calculated</t>
  </si>
  <si>
    <t>Volume = W x H x D</t>
  </si>
  <si>
    <t>Expected psi drop during test,     0.020 psi is typ.</t>
  </si>
  <si>
    <t>PSI drop during test        (typ 0.02= 10%  GR&amp;R)</t>
  </si>
  <si>
    <t>Enter Test Time-   Fill and stabilize not included</t>
  </si>
  <si>
    <t xml:space="preserve">psi change </t>
  </si>
  <si>
    <t>psi</t>
  </si>
  <si>
    <t>LR * 14.7</t>
  </si>
  <si>
    <t xml:space="preserve">test time </t>
  </si>
  <si>
    <t>Enter Leak rate</t>
  </si>
  <si>
    <t>test time =</t>
  </si>
  <si>
    <t>PSI Drop</t>
  </si>
  <si>
    <t xml:space="preserve">Calculate TEST time </t>
  </si>
  <si>
    <t>Fill And Stabilize Tim not included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</si>
</sst>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.00000_);_(* \(#,##0.00000\);_(* &quot;-&quot;??_);_(@_)"/>
    <numFmt numFmtId="174" formatCode="_(* #,##0.0000_);_(* \(#,##0.0000\);_(* &quot;-&quot;??_);_(@_)"/>
    <numFmt numFmtId="175" formatCode="_(* #,##0.000_);_(* \(#,##0.000\);_(* &quot;-&quot;??_);_(@_)"/>
    <numFmt numFmtId="176" formatCode="_(* #,##0.0_);_(* \(#,##0.0\);_(* &quot;-&quot;??_);_(@_)"/>
    <numFmt numFmtId="177" formatCode="_(* #,##0.0000000_);_(* \(#,##0.0000000\);_(* &quot;-&quot;??_);_(@_)"/>
    <numFmt numFmtId="178" formatCode="_(* #,##0.000000_);_(* \(#,##0.000000\);_(* &quot;-&quot;??_);_(@_)"/>
    <numFmt numFmtId="179" formatCode="0.000"/>
    <numFmt numFmtId="180" formatCode="0.000000"/>
    <numFmt numFmtId="181" formatCode="0.0000000000"/>
    <numFmt numFmtId="182" formatCode="0.000000000"/>
    <numFmt numFmtId="183" formatCode="0.00000000"/>
    <numFmt numFmtId="184" formatCode="0.0000000"/>
    <numFmt numFmtId="185" formatCode="0.00000"/>
    <numFmt numFmtId="186" formatCode="0.0000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4"/>
      <color indexed="11"/>
      <name val="Arial"/>
      <family val="2"/>
    </font>
    <font>
      <sz val="14"/>
      <color indexed="11"/>
      <name val="Arial"/>
      <family val="2"/>
    </font>
    <font>
      <b/>
      <sz val="12"/>
      <color indexed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Bahnschrift"/>
      <family val="2"/>
    </font>
    <font>
      <sz val="14"/>
      <name val="Bahnschrift"/>
      <family val="2"/>
    </font>
    <font>
      <b/>
      <sz val="16"/>
      <name val="Bahnschrift"/>
      <family val="2"/>
    </font>
    <font>
      <sz val="12"/>
      <name val="Bahnschrift"/>
      <family val="2"/>
    </font>
    <font>
      <b/>
      <sz val="14"/>
      <name val="Bahnschrift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24"/>
      <name val="Bahnschrift"/>
      <family val="2"/>
    </font>
    <font>
      <b/>
      <sz val="10"/>
      <name val="Bahnschrift"/>
      <family val="2"/>
    </font>
    <font>
      <b/>
      <sz val="12"/>
      <name val="Bahnschrift"/>
      <family val="2"/>
    </font>
    <font>
      <sz val="10"/>
      <name val="Bahnschrift"/>
      <family val="2"/>
    </font>
    <font>
      <b/>
      <sz val="20"/>
      <name val="Bahnschrift"/>
      <family val="2"/>
    </font>
    <font>
      <sz val="16"/>
      <color indexed="9"/>
      <name val="MS Sans Serif"/>
      <family val="0"/>
    </font>
    <font>
      <sz val="14"/>
      <color indexed="9"/>
      <name val="MS Sans Serif"/>
      <family val="0"/>
    </font>
    <font>
      <sz val="10"/>
      <color indexed="9"/>
      <name val="MS Sans Serif"/>
      <family val="0"/>
    </font>
    <font>
      <b/>
      <sz val="1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MS Sans Serif"/>
      <family val="0"/>
    </font>
    <font>
      <sz val="14"/>
      <color theme="0"/>
      <name val="MS Sans Serif"/>
      <family val="0"/>
    </font>
    <font>
      <sz val="10"/>
      <color theme="0"/>
      <name val="MS Sans Serif"/>
      <family val="0"/>
    </font>
    <font>
      <b/>
      <sz val="18"/>
      <color rgb="FFFF0000"/>
      <name val="MS Sans Serif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58">
      <alignment/>
      <protection/>
    </xf>
    <xf numFmtId="0" fontId="6" fillId="33" borderId="10" xfId="58" applyFont="1" applyFill="1" applyBorder="1">
      <alignment/>
      <protection/>
    </xf>
    <xf numFmtId="0" fontId="7" fillId="34" borderId="0" xfId="58" applyFont="1" applyFill="1" applyBorder="1">
      <alignment/>
      <protection/>
    </xf>
    <xf numFmtId="0" fontId="6" fillId="33" borderId="10" xfId="58" applyFont="1" applyFill="1" applyBorder="1" applyAlignment="1" quotePrefix="1">
      <alignment horizontal="left"/>
      <protection/>
    </xf>
    <xf numFmtId="0" fontId="6" fillId="33" borderId="11" xfId="58" applyFont="1" applyFill="1" applyBorder="1">
      <alignment/>
      <protection/>
    </xf>
    <xf numFmtId="0" fontId="7" fillId="34" borderId="0" xfId="58" applyFont="1" applyFill="1" applyBorder="1" applyProtection="1">
      <alignment/>
      <protection/>
    </xf>
    <xf numFmtId="0" fontId="7" fillId="34" borderId="12" xfId="58" applyFont="1" applyFill="1" applyBorder="1" applyProtection="1">
      <alignment/>
      <protection/>
    </xf>
    <xf numFmtId="0" fontId="7" fillId="34" borderId="10" xfId="58" applyFont="1" applyFill="1" applyBorder="1" applyProtection="1">
      <alignment/>
      <protection/>
    </xf>
    <xf numFmtId="0" fontId="7" fillId="34" borderId="0" xfId="58" applyFont="1" applyFill="1" applyBorder="1" applyAlignment="1" applyProtection="1" quotePrefix="1">
      <alignment horizontal="left"/>
      <protection/>
    </xf>
    <xf numFmtId="0" fontId="7" fillId="34" borderId="13" xfId="58" applyFont="1" applyFill="1" applyBorder="1" applyProtection="1">
      <alignment/>
      <protection/>
    </xf>
    <xf numFmtId="43" fontId="7" fillId="34" borderId="14" xfId="44" applyFont="1" applyFill="1" applyBorder="1" applyAlignment="1" applyProtection="1">
      <alignment/>
      <protection locked="0"/>
    </xf>
    <xf numFmtId="174" fontId="7" fillId="34" borderId="14" xfId="44" applyNumberFormat="1" applyFont="1" applyFill="1" applyBorder="1" applyAlignment="1" applyProtection="1">
      <alignment/>
      <protection locked="0"/>
    </xf>
    <xf numFmtId="174" fontId="4" fillId="33" borderId="0" xfId="44" applyNumberFormat="1" applyFont="1" applyFill="1" applyBorder="1" applyAlignment="1">
      <alignment horizontal="right"/>
    </xf>
    <xf numFmtId="176" fontId="4" fillId="33" borderId="0" xfId="44" applyNumberFormat="1" applyFont="1" applyFill="1" applyBorder="1" applyAlignment="1">
      <alignment horizontal="right"/>
    </xf>
    <xf numFmtId="175" fontId="4" fillId="33" borderId="0" xfId="44" applyNumberFormat="1" applyFont="1" applyFill="1" applyBorder="1" applyAlignment="1">
      <alignment horizontal="right"/>
    </xf>
    <xf numFmtId="43" fontId="4" fillId="33" borderId="0" xfId="44" applyNumberFormat="1" applyFont="1" applyFill="1" applyBorder="1" applyAlignment="1">
      <alignment horizontal="right"/>
    </xf>
    <xf numFmtId="43" fontId="4" fillId="33" borderId="15" xfId="44" applyNumberFormat="1" applyFont="1" applyFill="1" applyBorder="1" applyAlignment="1">
      <alignment horizontal="right"/>
    </xf>
    <xf numFmtId="0" fontId="8" fillId="35" borderId="16" xfId="58" applyFont="1" applyFill="1" applyBorder="1" applyAlignment="1">
      <alignment horizontal="centerContinuous" vertical="center"/>
      <protection/>
    </xf>
    <xf numFmtId="0" fontId="9" fillId="35" borderId="17" xfId="58" applyFont="1" applyFill="1" applyBorder="1" applyAlignment="1">
      <alignment horizontal="centerContinuous" vertical="center"/>
      <protection/>
    </xf>
    <xf numFmtId="43" fontId="10" fillId="35" borderId="18" xfId="44" applyFont="1" applyFill="1" applyBorder="1" applyAlignment="1">
      <alignment horizontal="center"/>
    </xf>
    <xf numFmtId="43" fontId="10" fillId="35" borderId="19" xfId="44" applyFont="1" applyFill="1" applyBorder="1" applyAlignment="1">
      <alignment horizontal="center"/>
    </xf>
    <xf numFmtId="0" fontId="10" fillId="35" borderId="20" xfId="58" applyFont="1" applyFill="1" applyBorder="1" applyAlignment="1">
      <alignment horizontal="center"/>
      <protection/>
    </xf>
    <xf numFmtId="0" fontId="10" fillId="35" borderId="19" xfId="58" applyFont="1" applyFill="1" applyBorder="1" applyAlignment="1">
      <alignment horizontal="center"/>
      <protection/>
    </xf>
    <xf numFmtId="0" fontId="9" fillId="35" borderId="21" xfId="58" applyFont="1" applyFill="1" applyBorder="1" applyAlignment="1">
      <alignment horizontal="centerContinuous" vertical="center"/>
      <protection/>
    </xf>
    <xf numFmtId="173" fontId="10" fillId="35" borderId="10" xfId="44" applyNumberFormat="1" applyFont="1" applyFill="1" applyBorder="1" applyAlignment="1">
      <alignment horizontal="center"/>
    </xf>
    <xf numFmtId="0" fontId="10" fillId="35" borderId="12" xfId="58" applyFont="1" applyFill="1" applyBorder="1" applyAlignment="1">
      <alignment horizontal="center"/>
      <protection/>
    </xf>
    <xf numFmtId="173" fontId="10" fillId="35" borderId="11" xfId="44" applyNumberFormat="1" applyFont="1" applyFill="1" applyBorder="1" applyAlignment="1">
      <alignment horizontal="center"/>
    </xf>
    <xf numFmtId="0" fontId="10" fillId="35" borderId="13" xfId="58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9" fillId="35" borderId="17" xfId="58" applyFont="1" applyFill="1" applyBorder="1" applyAlignment="1" applyProtection="1">
      <alignment horizontal="centerContinuous" vertical="center"/>
      <protection locked="0"/>
    </xf>
    <xf numFmtId="43" fontId="10" fillId="35" borderId="18" xfId="44" applyFont="1" applyFill="1" applyBorder="1" applyAlignment="1" applyProtection="1">
      <alignment horizontal="center"/>
      <protection locked="0"/>
    </xf>
    <xf numFmtId="43" fontId="10" fillId="35" borderId="19" xfId="44" applyFont="1" applyFill="1" applyBorder="1" applyAlignment="1" applyProtection="1">
      <alignment horizontal="center"/>
      <protection locked="0"/>
    </xf>
    <xf numFmtId="0" fontId="5" fillId="0" borderId="0" xfId="58" applyProtection="1">
      <alignment/>
      <protection locked="0"/>
    </xf>
    <xf numFmtId="0" fontId="32" fillId="0" borderId="10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3" fillId="36" borderId="15" xfId="0" applyFont="1" applyFill="1" applyBorder="1" applyAlignment="1" applyProtection="1">
      <alignment horizontal="center"/>
      <protection locked="0"/>
    </xf>
    <xf numFmtId="0" fontId="32" fillId="37" borderId="0" xfId="0" applyFont="1" applyFill="1" applyBorder="1" applyAlignment="1" applyProtection="1">
      <alignment horizontal="center"/>
      <protection/>
    </xf>
    <xf numFmtId="0" fontId="33" fillId="36" borderId="22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5" fillId="36" borderId="23" xfId="0" applyFont="1" applyFill="1" applyBorder="1" applyAlignment="1">
      <alignment horizontal="center" vertical="center"/>
    </xf>
    <xf numFmtId="0" fontId="35" fillId="36" borderId="22" xfId="0" applyFont="1" applyFill="1" applyBorder="1" applyAlignment="1">
      <alignment horizontal="center" vertical="center"/>
    </xf>
    <xf numFmtId="0" fontId="35" fillId="36" borderId="24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6" fillId="36" borderId="25" xfId="0" applyFont="1" applyFill="1" applyBorder="1" applyAlignment="1">
      <alignment horizontal="center" vertical="center"/>
    </xf>
    <xf numFmtId="0" fontId="31" fillId="38" borderId="16" xfId="0" applyFont="1" applyFill="1" applyBorder="1" applyAlignment="1">
      <alignment horizontal="center" vertical="center"/>
    </xf>
    <xf numFmtId="2" fontId="31" fillId="38" borderId="17" xfId="0" applyNumberFormat="1" applyFont="1" applyFill="1" applyBorder="1" applyAlignment="1">
      <alignment horizontal="center" vertical="center"/>
    </xf>
    <xf numFmtId="0" fontId="31" fillId="38" borderId="21" xfId="0" applyFont="1" applyFill="1" applyBorder="1" applyAlignment="1">
      <alignment horizontal="center" vertical="center"/>
    </xf>
    <xf numFmtId="0" fontId="31" fillId="38" borderId="16" xfId="0" applyFont="1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/>
    </xf>
    <xf numFmtId="0" fontId="31" fillId="38" borderId="21" xfId="0" applyFont="1" applyFill="1" applyBorder="1" applyAlignment="1">
      <alignment horizontal="center" vertical="center"/>
    </xf>
    <xf numFmtId="0" fontId="39" fillId="38" borderId="16" xfId="0" applyFont="1" applyFill="1" applyBorder="1" applyAlignment="1">
      <alignment horizontal="center"/>
    </xf>
    <xf numFmtId="0" fontId="39" fillId="38" borderId="17" xfId="0" applyFont="1" applyFill="1" applyBorder="1" applyAlignment="1">
      <alignment horizontal="center"/>
    </xf>
    <xf numFmtId="0" fontId="39" fillId="38" borderId="21" xfId="0" applyFont="1" applyFill="1" applyBorder="1" applyAlignment="1">
      <alignment horizontal="center"/>
    </xf>
    <xf numFmtId="0" fontId="33" fillId="36" borderId="16" xfId="0" applyFont="1" applyFill="1" applyBorder="1" applyAlignment="1">
      <alignment horizontal="center"/>
    </xf>
    <xf numFmtId="0" fontId="33" fillId="36" borderId="17" xfId="0" applyFont="1" applyFill="1" applyBorder="1" applyAlignment="1">
      <alignment horizontal="center"/>
    </xf>
    <xf numFmtId="0" fontId="33" fillId="36" borderId="21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36" borderId="0" xfId="0" applyFont="1" applyFill="1" applyBorder="1" applyAlignment="1" applyProtection="1">
      <alignment horizontal="center"/>
      <protection locked="0"/>
    </xf>
    <xf numFmtId="0" fontId="35" fillId="0" borderId="12" xfId="0" applyFont="1" applyFill="1" applyBorder="1" applyAlignment="1">
      <alignment horizontal="center"/>
    </xf>
    <xf numFmtId="0" fontId="35" fillId="0" borderId="11" xfId="0" applyFont="1" applyFill="1" applyBorder="1" applyAlignment="1">
      <alignment/>
    </xf>
    <xf numFmtId="0" fontId="35" fillId="37" borderId="15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37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0" borderId="11" xfId="0" applyFont="1" applyFill="1" applyBorder="1" applyAlignment="1">
      <alignment/>
    </xf>
    <xf numFmtId="0" fontId="35" fillId="0" borderId="13" xfId="0" applyFont="1" applyFill="1" applyBorder="1" applyAlignment="1">
      <alignment horizontal="center" vertical="center"/>
    </xf>
    <xf numFmtId="0" fontId="35" fillId="38" borderId="16" xfId="0" applyFont="1" applyFill="1" applyBorder="1" applyAlignment="1">
      <alignment vertical="center"/>
    </xf>
    <xf numFmtId="180" fontId="35" fillId="38" borderId="17" xfId="0" applyNumberFormat="1" applyFont="1" applyFill="1" applyBorder="1" applyAlignment="1">
      <alignment horizontal="center" vertical="center"/>
    </xf>
    <xf numFmtId="0" fontId="35" fillId="38" borderId="21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3" fillId="38" borderId="16" xfId="0" applyFont="1" applyFill="1" applyBorder="1" applyAlignment="1">
      <alignment horizontal="center" vertical="center"/>
    </xf>
    <xf numFmtId="0" fontId="43" fillId="38" borderId="17" xfId="0" applyFont="1" applyFill="1" applyBorder="1" applyAlignment="1">
      <alignment horizontal="center" vertical="center"/>
    </xf>
    <xf numFmtId="0" fontId="43" fillId="38" borderId="21" xfId="0" applyFont="1" applyFill="1" applyBorder="1" applyAlignment="1">
      <alignment horizontal="center" vertical="center"/>
    </xf>
    <xf numFmtId="0" fontId="33" fillId="36" borderId="25" xfId="0" applyFont="1" applyFill="1" applyBorder="1" applyAlignment="1">
      <alignment horizontal="right"/>
    </xf>
    <xf numFmtId="0" fontId="31" fillId="38" borderId="16" xfId="0" applyFont="1" applyFill="1" applyBorder="1" applyAlignment="1">
      <alignment/>
    </xf>
    <xf numFmtId="2" fontId="31" fillId="38" borderId="17" xfId="0" applyNumberFormat="1" applyFont="1" applyFill="1" applyBorder="1" applyAlignment="1">
      <alignment horizontal="center"/>
    </xf>
    <xf numFmtId="0" fontId="31" fillId="38" borderId="21" xfId="0" applyFont="1" applyFill="1" applyBorder="1" applyAlignment="1">
      <alignment/>
    </xf>
    <xf numFmtId="0" fontId="13" fillId="36" borderId="25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66" fillId="37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0" fontId="66" fillId="37" borderId="0" xfId="0" applyFont="1" applyFill="1" applyAlignment="1">
      <alignment/>
    </xf>
    <xf numFmtId="0" fontId="66" fillId="37" borderId="0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 vertical="top"/>
    </xf>
    <xf numFmtId="0" fontId="68" fillId="0" borderId="16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2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nversion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versi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zoomScale="80" zoomScaleNormal="80" zoomScalePageLayoutView="0" workbookViewId="0" topLeftCell="A1">
      <selection activeCell="D13" sqref="D13"/>
    </sheetView>
  </sheetViews>
  <sheetFormatPr defaultColWidth="9.140625" defaultRowHeight="12.75"/>
  <cols>
    <col min="2" max="2" width="14.8515625" style="0" customWidth="1"/>
    <col min="3" max="3" width="18.57421875" style="0" customWidth="1"/>
    <col min="4" max="4" width="28.8515625" style="0" customWidth="1"/>
    <col min="5" max="5" width="17.7109375" style="0" customWidth="1"/>
    <col min="7" max="7" width="12.28125" style="29" customWidth="1"/>
  </cols>
  <sheetData>
    <row r="1" spans="2:11" ht="12">
      <c r="B1" s="30"/>
      <c r="C1" s="30"/>
      <c r="D1" s="30"/>
      <c r="E1" s="30"/>
      <c r="F1" s="30"/>
      <c r="G1" s="31"/>
      <c r="H1" s="30"/>
      <c r="I1" s="30"/>
      <c r="J1" s="30"/>
      <c r="K1" s="30"/>
    </row>
    <row r="2" spans="2:11" ht="12.75" thickBot="1">
      <c r="B2" s="30"/>
      <c r="C2" s="30"/>
      <c r="D2" s="30"/>
      <c r="E2" s="30"/>
      <c r="F2" s="30"/>
      <c r="G2" s="31"/>
      <c r="H2" s="30"/>
      <c r="I2" s="30"/>
      <c r="J2" s="30"/>
      <c r="K2" s="30"/>
    </row>
    <row r="3" spans="2:11" ht="30.75" customHeight="1" thickBot="1">
      <c r="B3" s="30"/>
      <c r="C3" s="63" t="s">
        <v>47</v>
      </c>
      <c r="D3" s="64"/>
      <c r="E3" s="65"/>
      <c r="F3" s="30"/>
      <c r="G3" s="31"/>
      <c r="H3" s="30"/>
      <c r="I3" s="30"/>
      <c r="J3" s="30"/>
      <c r="K3" s="30"/>
    </row>
    <row r="4" spans="2:11" ht="18" customHeight="1" thickBot="1">
      <c r="B4" s="56" t="s">
        <v>37</v>
      </c>
      <c r="C4" s="66" t="s">
        <v>38</v>
      </c>
      <c r="D4" s="67"/>
      <c r="E4" s="68"/>
      <c r="F4" s="30"/>
      <c r="G4" s="31"/>
      <c r="H4" s="30"/>
      <c r="I4" s="30"/>
      <c r="J4" s="30"/>
      <c r="K4" s="30"/>
    </row>
    <row r="5" spans="2:11" ht="24" customHeight="1">
      <c r="B5" s="53"/>
      <c r="C5" s="69" t="s">
        <v>30</v>
      </c>
      <c r="D5" s="70">
        <v>90</v>
      </c>
      <c r="E5" s="71" t="s">
        <v>34</v>
      </c>
      <c r="F5" s="30"/>
      <c r="G5" s="31"/>
      <c r="H5" s="30"/>
      <c r="I5" s="30"/>
      <c r="J5" s="30"/>
      <c r="K5" s="30"/>
    </row>
    <row r="6" spans="2:11" ht="24.75" customHeight="1" thickBot="1">
      <c r="B6" s="53"/>
      <c r="C6" s="72" t="s">
        <v>51</v>
      </c>
      <c r="D6" s="73">
        <f>D5*16.35</f>
        <v>1471.5000000000002</v>
      </c>
      <c r="E6" s="74" t="s">
        <v>32</v>
      </c>
      <c r="F6" s="30"/>
      <c r="G6" s="31"/>
      <c r="H6" s="30"/>
      <c r="I6" s="30"/>
      <c r="J6" s="30"/>
      <c r="K6" s="30"/>
    </row>
    <row r="7" spans="2:11" ht="21" thickBot="1">
      <c r="B7" s="53"/>
      <c r="C7" s="75"/>
      <c r="D7" s="76"/>
      <c r="E7" s="77"/>
      <c r="F7" s="30"/>
      <c r="G7" s="31"/>
      <c r="H7" s="30"/>
      <c r="I7" s="30"/>
      <c r="J7" s="30"/>
      <c r="K7" s="30"/>
    </row>
    <row r="8" spans="2:11" ht="21" customHeight="1" thickBot="1">
      <c r="B8" s="56" t="s">
        <v>39</v>
      </c>
      <c r="C8" s="66" t="s">
        <v>49</v>
      </c>
      <c r="D8" s="67"/>
      <c r="E8" s="68"/>
      <c r="F8" s="30"/>
      <c r="G8" s="31"/>
      <c r="H8" s="30"/>
      <c r="I8" s="30"/>
      <c r="J8" s="30"/>
      <c r="K8" s="30"/>
    </row>
    <row r="9" spans="2:11" ht="25.5" customHeight="1" thickBot="1">
      <c r="B9" s="54"/>
      <c r="C9" s="72" t="s">
        <v>44</v>
      </c>
      <c r="D9" s="40">
        <v>2.5</v>
      </c>
      <c r="E9" s="74" t="s">
        <v>28</v>
      </c>
      <c r="F9" s="30"/>
      <c r="G9" s="31"/>
      <c r="H9" s="30"/>
      <c r="I9" s="30"/>
      <c r="J9" s="30"/>
      <c r="K9" s="30"/>
    </row>
    <row r="10" spans="2:11" ht="21" thickBot="1">
      <c r="B10" s="53"/>
      <c r="C10" s="78"/>
      <c r="D10" s="78"/>
      <c r="E10" s="78"/>
      <c r="F10" s="30"/>
      <c r="G10" s="31"/>
      <c r="H10" s="30"/>
      <c r="I10" s="30"/>
      <c r="J10" s="30"/>
      <c r="K10" s="30"/>
    </row>
    <row r="11" spans="2:11" ht="22.5" customHeight="1" thickBot="1">
      <c r="B11" s="56" t="s">
        <v>40</v>
      </c>
      <c r="C11" s="66" t="s">
        <v>55</v>
      </c>
      <c r="D11" s="67"/>
      <c r="E11" s="68"/>
      <c r="F11" s="30"/>
      <c r="G11" s="31"/>
      <c r="H11" s="30"/>
      <c r="I11" s="30"/>
      <c r="J11" s="30"/>
      <c r="K11" s="30"/>
    </row>
    <row r="12" spans="2:11" ht="30" customHeight="1" thickBot="1">
      <c r="B12" s="55"/>
      <c r="C12" s="79" t="s">
        <v>41</v>
      </c>
      <c r="D12" s="40">
        <v>40</v>
      </c>
      <c r="E12" s="80" t="s">
        <v>31</v>
      </c>
      <c r="F12" s="30"/>
      <c r="G12" s="31"/>
      <c r="H12" s="30"/>
      <c r="I12" s="30"/>
      <c r="J12" s="30"/>
      <c r="K12" s="30"/>
    </row>
    <row r="13" spans="2:11" ht="28.5" customHeight="1" thickBot="1">
      <c r="B13" s="30"/>
      <c r="C13" s="81" t="s">
        <v>62</v>
      </c>
      <c r="D13" s="82">
        <f>(D12*14.6*D9)/(D6*60)</f>
        <v>0.016536414089930906</v>
      </c>
      <c r="E13" s="83" t="s">
        <v>57</v>
      </c>
      <c r="F13" s="30"/>
      <c r="G13" s="31"/>
      <c r="H13" s="30"/>
      <c r="I13" s="30"/>
      <c r="J13" s="30"/>
      <c r="K13" s="30"/>
    </row>
    <row r="14" spans="2:11" ht="39" customHeight="1">
      <c r="B14" s="30"/>
      <c r="C14" s="95" t="s">
        <v>56</v>
      </c>
      <c r="D14" s="98" t="s">
        <v>45</v>
      </c>
      <c r="E14" s="96"/>
      <c r="F14" s="30"/>
      <c r="G14" s="31"/>
      <c r="H14" s="30"/>
      <c r="I14" s="30"/>
      <c r="J14" s="30"/>
      <c r="K14" s="30"/>
    </row>
    <row r="15" spans="2:11" ht="31.5" customHeight="1">
      <c r="B15" s="30"/>
      <c r="C15" s="97"/>
      <c r="D15" s="98" t="s">
        <v>46</v>
      </c>
      <c r="E15" s="96"/>
      <c r="F15" s="30"/>
      <c r="G15" s="31"/>
      <c r="H15" s="30"/>
      <c r="I15" s="30"/>
      <c r="J15" s="30"/>
      <c r="K15" s="30"/>
    </row>
    <row r="16" spans="2:11" ht="46.5" customHeight="1">
      <c r="B16" s="30"/>
      <c r="F16" s="30"/>
      <c r="G16" s="31"/>
      <c r="H16" s="30"/>
      <c r="I16" s="30"/>
      <c r="J16" s="30"/>
      <c r="K16" s="30"/>
    </row>
    <row r="17" spans="2:11" ht="12">
      <c r="B17" s="30"/>
      <c r="F17" s="30"/>
      <c r="G17" s="31"/>
      <c r="H17" s="30"/>
      <c r="I17" s="30"/>
      <c r="J17" s="30"/>
      <c r="K17" s="30"/>
    </row>
    <row r="18" spans="2:11" ht="12">
      <c r="B18" s="30"/>
      <c r="C18" s="30"/>
      <c r="E18" s="30"/>
      <c r="F18" s="30"/>
      <c r="G18" s="31"/>
      <c r="H18" s="30"/>
      <c r="I18" s="30"/>
      <c r="J18" s="30"/>
      <c r="K18" s="30"/>
    </row>
  </sheetData>
  <sheetProtection password="DDC1" sheet="1" formatCells="0" formatColumns="0" formatRows="0" insertColumns="0" insertRows="0" insertHyperlinks="0" deleteColumns="0" deleteRows="0" sort="0" autoFilter="0" pivotTables="0"/>
  <mergeCells count="4">
    <mergeCell ref="C3:E3"/>
    <mergeCell ref="C4:E4"/>
    <mergeCell ref="C8:E8"/>
    <mergeCell ref="C11:E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2" max="2" width="12.57421875" style="0" customWidth="1"/>
    <col min="3" max="3" width="23.140625" style="0" customWidth="1"/>
    <col min="4" max="4" width="25.00390625" style="0" customWidth="1"/>
    <col min="5" max="5" width="17.7109375" style="0" customWidth="1"/>
    <col min="7" max="7" width="12.28125" style="29" customWidth="1"/>
  </cols>
  <sheetData>
    <row r="1" spans="2:11" ht="12">
      <c r="B1" s="30"/>
      <c r="C1" s="30"/>
      <c r="D1" s="30"/>
      <c r="E1" s="30"/>
      <c r="F1" s="30"/>
      <c r="G1" s="31"/>
      <c r="H1" s="30"/>
      <c r="I1" s="30"/>
      <c r="J1" s="30"/>
      <c r="K1" s="30"/>
    </row>
    <row r="2" spans="2:11" ht="12" customHeight="1" thickBot="1">
      <c r="B2" s="30"/>
      <c r="C2" s="30"/>
      <c r="D2" s="30"/>
      <c r="E2" s="30"/>
      <c r="F2" s="30"/>
      <c r="G2" s="31"/>
      <c r="H2" s="30"/>
      <c r="I2" s="30"/>
      <c r="J2" s="30"/>
      <c r="K2" s="30"/>
    </row>
    <row r="3" spans="2:11" ht="24.75" customHeight="1" thickBot="1">
      <c r="B3" s="30"/>
      <c r="C3" s="60" t="s">
        <v>48</v>
      </c>
      <c r="D3" s="61"/>
      <c r="E3" s="62"/>
      <c r="F3" s="30"/>
      <c r="G3" s="31"/>
      <c r="H3" s="30"/>
      <c r="I3" s="30"/>
      <c r="J3" s="30"/>
      <c r="K3" s="30"/>
    </row>
    <row r="4" spans="2:11" ht="24.75" customHeight="1" thickBot="1">
      <c r="B4" s="92" t="s">
        <v>37</v>
      </c>
      <c r="C4" s="45" t="s">
        <v>38</v>
      </c>
      <c r="D4" s="46"/>
      <c r="E4" s="47"/>
      <c r="F4" s="30"/>
      <c r="G4" s="31"/>
      <c r="H4" s="30"/>
      <c r="I4" s="30"/>
      <c r="J4" s="30"/>
      <c r="K4" s="30"/>
    </row>
    <row r="5" spans="2:11" ht="24" customHeight="1">
      <c r="B5" s="30"/>
      <c r="C5" s="48" t="s">
        <v>30</v>
      </c>
      <c r="D5" s="42">
        <v>85</v>
      </c>
      <c r="E5" s="49" t="s">
        <v>34</v>
      </c>
      <c r="F5" s="30"/>
      <c r="G5" s="31"/>
      <c r="H5" s="30"/>
      <c r="I5" s="30"/>
      <c r="J5" s="30"/>
      <c r="K5" s="30"/>
    </row>
    <row r="6" spans="2:11" ht="17.25">
      <c r="B6" s="30"/>
      <c r="C6" s="36" t="s">
        <v>51</v>
      </c>
      <c r="D6" s="41">
        <f>D5*16.35</f>
        <v>1389.7500000000002</v>
      </c>
      <c r="E6" s="37" t="s">
        <v>32</v>
      </c>
      <c r="F6" s="30"/>
      <c r="G6" s="31"/>
      <c r="H6" s="30"/>
      <c r="I6" s="30"/>
      <c r="J6" s="30"/>
      <c r="K6" s="30"/>
    </row>
    <row r="7" spans="2:11" ht="21.75" customHeight="1" thickBot="1">
      <c r="B7" s="30"/>
      <c r="C7" s="50" t="s">
        <v>52</v>
      </c>
      <c r="D7" s="51"/>
      <c r="E7" s="52"/>
      <c r="F7" s="30"/>
      <c r="G7" s="31"/>
      <c r="H7" s="30"/>
      <c r="I7" s="30"/>
      <c r="J7" s="30"/>
      <c r="K7" s="30"/>
    </row>
    <row r="8" spans="2:11" ht="14.25" customHeight="1" thickBot="1">
      <c r="B8" s="30"/>
      <c r="C8" s="43"/>
      <c r="D8" s="43"/>
      <c r="E8" s="43"/>
      <c r="F8" s="30"/>
      <c r="G8" s="31"/>
      <c r="H8" s="30"/>
      <c r="I8" s="30"/>
      <c r="J8" s="30"/>
      <c r="K8" s="30"/>
    </row>
    <row r="9" spans="2:11" ht="26.25" customHeight="1" thickBot="1">
      <c r="B9" s="92" t="s">
        <v>39</v>
      </c>
      <c r="C9" s="45" t="s">
        <v>54</v>
      </c>
      <c r="D9" s="46"/>
      <c r="E9" s="47"/>
      <c r="F9" s="30"/>
      <c r="G9" s="31"/>
      <c r="H9" s="30"/>
      <c r="I9" s="30"/>
      <c r="J9" s="30"/>
      <c r="K9" s="30"/>
    </row>
    <row r="10" spans="2:11" ht="24" customHeight="1">
      <c r="B10" s="30"/>
      <c r="C10" s="48" t="s">
        <v>36</v>
      </c>
      <c r="D10" s="42">
        <v>0.02</v>
      </c>
      <c r="E10" s="49" t="s">
        <v>7</v>
      </c>
      <c r="F10" s="30"/>
      <c r="G10" s="31"/>
      <c r="H10" s="30"/>
      <c r="I10" s="30"/>
      <c r="J10" s="30"/>
      <c r="K10" s="30"/>
    </row>
    <row r="11" spans="2:11" ht="26.25" customHeight="1" thickBot="1">
      <c r="B11" s="30"/>
      <c r="C11" s="50" t="s">
        <v>53</v>
      </c>
      <c r="D11" s="51"/>
      <c r="E11" s="52"/>
      <c r="F11" s="30"/>
      <c r="G11" s="31"/>
      <c r="H11" s="30"/>
      <c r="I11" s="30"/>
      <c r="J11" s="30"/>
      <c r="K11" s="30"/>
    </row>
    <row r="12" spans="2:11" ht="17.25" customHeight="1" thickBot="1">
      <c r="B12" s="30"/>
      <c r="C12" s="44"/>
      <c r="D12" s="41"/>
      <c r="E12" s="37"/>
      <c r="F12" s="30"/>
      <c r="G12" s="31"/>
      <c r="H12" s="30"/>
      <c r="I12" s="30"/>
      <c r="J12" s="30"/>
      <c r="K12" s="30"/>
    </row>
    <row r="13" spans="2:11" ht="28.5" customHeight="1" thickBot="1">
      <c r="B13" s="92" t="s">
        <v>40</v>
      </c>
      <c r="C13" s="45" t="s">
        <v>50</v>
      </c>
      <c r="D13" s="46"/>
      <c r="E13" s="47"/>
      <c r="F13" s="30"/>
      <c r="G13" s="31"/>
      <c r="H13" s="30"/>
      <c r="I13" s="30"/>
      <c r="J13" s="30"/>
      <c r="K13" s="30"/>
    </row>
    <row r="14" spans="2:11" ht="21" customHeight="1">
      <c r="B14" s="30"/>
      <c r="C14" s="48" t="s">
        <v>41</v>
      </c>
      <c r="D14" s="42">
        <v>40</v>
      </c>
      <c r="E14" s="49" t="s">
        <v>31</v>
      </c>
      <c r="F14" s="30"/>
      <c r="G14" s="31"/>
      <c r="H14" s="30"/>
      <c r="I14" s="30"/>
      <c r="J14" s="30"/>
      <c r="K14" s="30"/>
    </row>
    <row r="15" spans="2:11" ht="6" customHeight="1" thickBot="1">
      <c r="B15" s="30"/>
      <c r="C15" s="38"/>
      <c r="D15" s="40"/>
      <c r="E15" s="39"/>
      <c r="F15" s="30"/>
      <c r="G15" s="31"/>
      <c r="H15" s="30"/>
      <c r="I15" s="30"/>
      <c r="J15" s="30"/>
      <c r="K15" s="30"/>
    </row>
    <row r="16" spans="2:11" ht="21.75" customHeight="1" thickBot="1">
      <c r="B16" s="30"/>
      <c r="C16" s="57" t="s">
        <v>33</v>
      </c>
      <c r="D16" s="58">
        <f>((D6)*(D10)*60)/(D14*14.6)</f>
        <v>2.8556506849315073</v>
      </c>
      <c r="E16" s="59" t="s">
        <v>29</v>
      </c>
      <c r="F16" s="30"/>
      <c r="G16" s="31"/>
      <c r="H16" s="30"/>
      <c r="I16" s="30"/>
      <c r="J16" s="30"/>
      <c r="K16" s="30"/>
    </row>
    <row r="17" spans="2:11" ht="12">
      <c r="B17" s="30"/>
      <c r="F17" s="30"/>
      <c r="G17" s="31"/>
      <c r="H17" s="30"/>
      <c r="I17" s="30"/>
      <c r="J17" s="30"/>
      <c r="K17" s="30"/>
    </row>
    <row r="18" spans="2:11" ht="29.25" customHeight="1">
      <c r="B18" s="30"/>
      <c r="C18" s="93" t="s">
        <v>35</v>
      </c>
      <c r="D18" s="99" t="s">
        <v>42</v>
      </c>
      <c r="E18" s="93"/>
      <c r="F18" s="30"/>
      <c r="G18" s="31"/>
      <c r="H18" s="30"/>
      <c r="I18" s="30"/>
      <c r="J18" s="30"/>
      <c r="K18" s="30"/>
    </row>
    <row r="19" spans="2:11" ht="38.25" customHeight="1">
      <c r="B19" s="30"/>
      <c r="C19" s="93"/>
      <c r="D19" s="94" t="s">
        <v>43</v>
      </c>
      <c r="E19" s="93"/>
      <c r="F19" s="30"/>
      <c r="G19" s="31"/>
      <c r="H19" s="30"/>
      <c r="I19" s="30"/>
      <c r="J19" s="30"/>
      <c r="K19" s="30"/>
    </row>
    <row r="20" spans="2:11" ht="12">
      <c r="B20" s="30"/>
      <c r="F20" s="30"/>
      <c r="G20" s="31"/>
      <c r="H20" s="30"/>
      <c r="I20" s="30"/>
      <c r="J20" s="30"/>
      <c r="K20" s="30"/>
    </row>
    <row r="21" spans="2:11" ht="12">
      <c r="B21" s="30"/>
      <c r="C21" s="30"/>
      <c r="D21" s="30"/>
      <c r="E21" s="30"/>
      <c r="F21" s="30"/>
      <c r="G21" s="31"/>
      <c r="H21" s="30"/>
      <c r="I21" s="30"/>
      <c r="J21" s="30"/>
      <c r="K21" s="30"/>
    </row>
  </sheetData>
  <sheetProtection password="DDC1" sheet="1" formatCells="0" formatColumns="0" formatRows="0" insertColumns="0" insertRows="0" insertHyperlinks="0" deleteColumns="0" deleteRows="0" sort="0" autoFilter="0" pivotTables="0"/>
  <mergeCells count="6">
    <mergeCell ref="C3:E3"/>
    <mergeCell ref="C4:E4"/>
    <mergeCell ref="C9:E9"/>
    <mergeCell ref="C13:E13"/>
    <mergeCell ref="C7:E7"/>
    <mergeCell ref="C11:E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1"/>
  <sheetViews>
    <sheetView zoomScale="80" zoomScaleNormal="80" zoomScalePageLayoutView="0" workbookViewId="0" topLeftCell="A1">
      <selection activeCell="H13" sqref="H13"/>
    </sheetView>
  </sheetViews>
  <sheetFormatPr defaultColWidth="9.140625" defaultRowHeight="12.75"/>
  <cols>
    <col min="2" max="2" width="12.57421875" style="0" customWidth="1"/>
    <col min="3" max="3" width="23.140625" style="0" customWidth="1"/>
    <col min="4" max="4" width="25.00390625" style="0" customWidth="1"/>
    <col min="5" max="5" width="17.7109375" style="0" customWidth="1"/>
    <col min="7" max="7" width="12.28125" style="29" customWidth="1"/>
  </cols>
  <sheetData>
    <row r="1" spans="2:11" ht="12">
      <c r="B1" s="30"/>
      <c r="C1" s="30"/>
      <c r="D1" s="30"/>
      <c r="E1" s="30"/>
      <c r="F1" s="30"/>
      <c r="G1" s="31"/>
      <c r="H1" s="30"/>
      <c r="I1" s="30"/>
      <c r="J1" s="30"/>
      <c r="K1" s="30"/>
    </row>
    <row r="2" spans="2:11" ht="12" customHeight="1" thickBot="1">
      <c r="B2" s="30"/>
      <c r="C2" s="30"/>
      <c r="D2" s="30"/>
      <c r="E2" s="30"/>
      <c r="F2" s="30"/>
      <c r="G2" s="31"/>
      <c r="H2" s="30"/>
      <c r="I2" s="30"/>
      <c r="J2" s="30"/>
      <c r="K2" s="30"/>
    </row>
    <row r="3" spans="2:11" ht="24.75" customHeight="1" thickBot="1">
      <c r="B3" s="84"/>
      <c r="C3" s="85" t="s">
        <v>63</v>
      </c>
      <c r="D3" s="86"/>
      <c r="E3" s="87"/>
      <c r="F3" s="30"/>
      <c r="G3" s="31"/>
      <c r="H3" s="30"/>
      <c r="I3" s="30"/>
      <c r="J3" s="30"/>
      <c r="K3" s="30"/>
    </row>
    <row r="4" spans="2:11" ht="24.75" customHeight="1" thickBot="1">
      <c r="B4" s="88" t="s">
        <v>37</v>
      </c>
      <c r="C4" s="45" t="s">
        <v>38</v>
      </c>
      <c r="D4" s="46"/>
      <c r="E4" s="47"/>
      <c r="F4" s="30"/>
      <c r="G4" s="31"/>
      <c r="H4" s="30"/>
      <c r="I4" s="30"/>
      <c r="J4" s="30"/>
      <c r="K4" s="30"/>
    </row>
    <row r="5" spans="2:11" ht="24" customHeight="1">
      <c r="B5" s="84"/>
      <c r="C5" s="48" t="s">
        <v>30</v>
      </c>
      <c r="D5" s="42">
        <v>100</v>
      </c>
      <c r="E5" s="49" t="s">
        <v>34</v>
      </c>
      <c r="F5" s="30"/>
      <c r="G5" s="31"/>
      <c r="H5" s="30"/>
      <c r="I5" s="30"/>
      <c r="J5" s="30"/>
      <c r="K5" s="30"/>
    </row>
    <row r="6" spans="2:11" ht="17.25">
      <c r="B6" s="84"/>
      <c r="C6" s="36" t="s">
        <v>51</v>
      </c>
      <c r="D6" s="41">
        <f>D5*16.35</f>
        <v>1635.0000000000002</v>
      </c>
      <c r="E6" s="37" t="s">
        <v>32</v>
      </c>
      <c r="F6" s="30"/>
      <c r="G6" s="31"/>
      <c r="H6" s="30"/>
      <c r="I6" s="30"/>
      <c r="J6" s="30"/>
      <c r="K6" s="30"/>
    </row>
    <row r="7" spans="2:11" ht="14.25" customHeight="1" thickBot="1">
      <c r="B7" s="84"/>
      <c r="C7" s="50" t="s">
        <v>52</v>
      </c>
      <c r="D7" s="51"/>
      <c r="E7" s="52"/>
      <c r="F7" s="30"/>
      <c r="G7" s="31"/>
      <c r="H7" s="30"/>
      <c r="I7" s="30"/>
      <c r="J7" s="30"/>
      <c r="K7" s="30"/>
    </row>
    <row r="8" spans="2:11" ht="14.25" customHeight="1" thickBot="1">
      <c r="B8" s="84"/>
      <c r="C8" s="43"/>
      <c r="D8" s="43"/>
      <c r="E8" s="43"/>
      <c r="F8" s="30"/>
      <c r="G8" s="31"/>
      <c r="H8" s="30"/>
      <c r="I8" s="30"/>
      <c r="J8" s="30"/>
      <c r="K8" s="30"/>
    </row>
    <row r="9" spans="2:11" ht="26.25" customHeight="1" thickBot="1">
      <c r="B9" s="88" t="s">
        <v>39</v>
      </c>
      <c r="C9" s="45" t="s">
        <v>54</v>
      </c>
      <c r="D9" s="46"/>
      <c r="E9" s="47"/>
      <c r="F9" s="30"/>
      <c r="G9" s="31"/>
      <c r="H9" s="30"/>
      <c r="I9" s="30"/>
      <c r="J9" s="30"/>
      <c r="K9" s="30"/>
    </row>
    <row r="10" spans="2:11" ht="29.25" customHeight="1">
      <c r="B10" s="84"/>
      <c r="C10" s="48" t="s">
        <v>36</v>
      </c>
      <c r="D10" s="42">
        <v>0.02</v>
      </c>
      <c r="E10" s="49" t="s">
        <v>7</v>
      </c>
      <c r="F10" s="30"/>
      <c r="G10" s="31"/>
      <c r="H10" s="30"/>
      <c r="I10" s="30"/>
      <c r="J10" s="30"/>
      <c r="K10" s="30"/>
    </row>
    <row r="11" spans="2:11" ht="21" customHeight="1" thickBot="1">
      <c r="B11" s="84"/>
      <c r="C11" s="50" t="s">
        <v>53</v>
      </c>
      <c r="D11" s="51"/>
      <c r="E11" s="52"/>
      <c r="F11" s="30"/>
      <c r="G11" s="31"/>
      <c r="H11" s="30"/>
      <c r="I11" s="30"/>
      <c r="J11" s="30"/>
      <c r="K11" s="30"/>
    </row>
    <row r="12" spans="2:11" ht="17.25" customHeight="1" thickBot="1">
      <c r="B12" s="84"/>
      <c r="C12" s="44"/>
      <c r="D12" s="41"/>
      <c r="E12" s="37"/>
      <c r="F12" s="30"/>
      <c r="G12" s="31"/>
      <c r="H12" s="30"/>
      <c r="I12" s="30"/>
      <c r="J12" s="30"/>
      <c r="K12" s="30"/>
    </row>
    <row r="13" spans="2:11" ht="28.5" customHeight="1" thickBot="1">
      <c r="B13" s="88" t="s">
        <v>40</v>
      </c>
      <c r="C13" s="45" t="s">
        <v>60</v>
      </c>
      <c r="D13" s="46"/>
      <c r="E13" s="47"/>
      <c r="F13" s="30"/>
      <c r="G13" s="31"/>
      <c r="H13" s="30"/>
      <c r="I13" s="30"/>
      <c r="J13" s="30"/>
      <c r="K13" s="30"/>
    </row>
    <row r="14" spans="2:11" ht="21" customHeight="1">
      <c r="B14" s="84"/>
      <c r="C14" s="48" t="s">
        <v>33</v>
      </c>
      <c r="D14" s="42">
        <v>2.5</v>
      </c>
      <c r="E14" s="49" t="s">
        <v>28</v>
      </c>
      <c r="F14" s="30"/>
      <c r="G14" s="31"/>
      <c r="H14" s="30"/>
      <c r="I14" s="30"/>
      <c r="J14" s="30"/>
      <c r="K14" s="30"/>
    </row>
    <row r="15" spans="2:11" ht="6" customHeight="1" thickBot="1">
      <c r="B15" s="84"/>
      <c r="C15" s="38"/>
      <c r="D15" s="40"/>
      <c r="E15" s="39"/>
      <c r="F15" s="30"/>
      <c r="G15" s="31"/>
      <c r="H15" s="30"/>
      <c r="I15" s="30"/>
      <c r="J15" s="30"/>
      <c r="K15" s="30"/>
    </row>
    <row r="16" spans="2:11" ht="24.75" customHeight="1" thickBot="1">
      <c r="B16" s="84"/>
      <c r="C16" s="89" t="s">
        <v>59</v>
      </c>
      <c r="D16" s="90">
        <f>((D6)*(D10)*60)/(D14*14.6)</f>
        <v>53.753424657534254</v>
      </c>
      <c r="E16" s="91" t="s">
        <v>25</v>
      </c>
      <c r="F16" s="30"/>
      <c r="G16" s="31"/>
      <c r="H16" s="30"/>
      <c r="I16" s="30"/>
      <c r="J16" s="30"/>
      <c r="K16" s="30"/>
    </row>
    <row r="17" spans="2:11" ht="27" customHeight="1" thickBot="1">
      <c r="B17" s="30"/>
      <c r="C17" s="101" t="s">
        <v>64</v>
      </c>
      <c r="D17" s="102"/>
      <c r="E17" s="103"/>
      <c r="F17" s="30"/>
      <c r="G17" s="31"/>
      <c r="H17" s="30"/>
      <c r="I17" s="30"/>
      <c r="J17" s="30"/>
      <c r="K17" s="30"/>
    </row>
    <row r="18" spans="2:11" ht="29.25" customHeight="1">
      <c r="B18" s="30"/>
      <c r="C18" s="93" t="s">
        <v>61</v>
      </c>
      <c r="D18" s="99" t="s">
        <v>42</v>
      </c>
      <c r="E18" s="93"/>
      <c r="F18" s="30"/>
      <c r="G18" s="31"/>
      <c r="H18" s="30"/>
      <c r="I18" s="30"/>
      <c r="J18" s="30"/>
      <c r="K18" s="30"/>
    </row>
    <row r="19" spans="2:11" ht="38.25" customHeight="1">
      <c r="B19" s="30"/>
      <c r="C19" s="93"/>
      <c r="D19" s="100" t="s">
        <v>58</v>
      </c>
      <c r="E19" s="93"/>
      <c r="F19" s="30"/>
      <c r="G19" s="31"/>
      <c r="H19" s="30"/>
      <c r="I19" s="30"/>
      <c r="J19" s="30"/>
      <c r="K19" s="30"/>
    </row>
    <row r="20" spans="2:11" ht="12">
      <c r="B20" s="30"/>
      <c r="F20" s="30"/>
      <c r="G20" s="31"/>
      <c r="H20" s="30"/>
      <c r="I20" s="30"/>
      <c r="J20" s="30"/>
      <c r="K20" s="30"/>
    </row>
    <row r="21" spans="2:11" ht="12">
      <c r="B21" s="30"/>
      <c r="C21" s="30"/>
      <c r="D21" s="30"/>
      <c r="E21" s="30"/>
      <c r="F21" s="30"/>
      <c r="G21" s="31"/>
      <c r="H21" s="30"/>
      <c r="I21" s="30"/>
      <c r="J21" s="30"/>
      <c r="K21" s="30"/>
    </row>
  </sheetData>
  <sheetProtection password="DDC1" sheet="1" formatCells="0" formatColumns="0" formatRows="0" insertColumns="0" insertRows="0" insertHyperlinks="0" deleteColumns="0" deleteRows="0" sort="0" autoFilter="0" pivotTables="0"/>
  <mergeCells count="7">
    <mergeCell ref="C17:E17"/>
    <mergeCell ref="C3:E3"/>
    <mergeCell ref="C4:E4"/>
    <mergeCell ref="C7:E7"/>
    <mergeCell ref="C9:E9"/>
    <mergeCell ref="C11:E11"/>
    <mergeCell ref="C13:E1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8.7109375" style="1" customWidth="1"/>
    <col min="2" max="2" width="12.7109375" style="35" customWidth="1"/>
    <col min="3" max="3" width="12.7109375" style="1" customWidth="1"/>
    <col min="4" max="5" width="9.7109375" style="1" customWidth="1"/>
    <col min="6" max="6" width="6.140625" style="1" customWidth="1"/>
    <col min="7" max="16384" width="11.421875" style="1" customWidth="1"/>
  </cols>
  <sheetData>
    <row r="1" spans="1:5" ht="18" thickBot="1">
      <c r="A1" s="18" t="s">
        <v>8</v>
      </c>
      <c r="B1" s="32"/>
      <c r="C1" s="19"/>
      <c r="D1" s="19"/>
      <c r="E1" s="24"/>
    </row>
    <row r="2" spans="1:5" ht="15">
      <c r="A2" s="22" t="s">
        <v>2</v>
      </c>
      <c r="B2" s="33" t="s">
        <v>3</v>
      </c>
      <c r="C2" s="20" t="s">
        <v>27</v>
      </c>
      <c r="D2" s="25" t="s">
        <v>2</v>
      </c>
      <c r="E2" s="26"/>
    </row>
    <row r="3" spans="1:5" ht="15.75" thickBot="1">
      <c r="A3" s="23" t="s">
        <v>4</v>
      </c>
      <c r="B3" s="34" t="s">
        <v>6</v>
      </c>
      <c r="C3" s="21"/>
      <c r="D3" s="27" t="s">
        <v>5</v>
      </c>
      <c r="E3" s="28"/>
    </row>
    <row r="4" spans="1:5" ht="15">
      <c r="A4" s="2" t="s">
        <v>9</v>
      </c>
      <c r="B4" s="11">
        <v>0</v>
      </c>
      <c r="C4" s="13">
        <f>+B4*0.3281</f>
        <v>0</v>
      </c>
      <c r="D4" s="6" t="s">
        <v>10</v>
      </c>
      <c r="E4" s="7"/>
    </row>
    <row r="5" spans="1:5" ht="15">
      <c r="A5" s="2" t="s">
        <v>9</v>
      </c>
      <c r="B5" s="11">
        <v>0</v>
      </c>
      <c r="C5" s="13">
        <f>+B5*0.3937</f>
        <v>0</v>
      </c>
      <c r="D5" s="6" t="s">
        <v>11</v>
      </c>
      <c r="E5" s="7"/>
    </row>
    <row r="6" spans="1:5" ht="15">
      <c r="A6" s="2" t="s">
        <v>9</v>
      </c>
      <c r="B6" s="11"/>
      <c r="C6" s="13">
        <f>+B6*0.0001</f>
        <v>0</v>
      </c>
      <c r="D6" s="6" t="s">
        <v>12</v>
      </c>
      <c r="E6" s="7"/>
    </row>
    <row r="7" spans="1:5" ht="15">
      <c r="A7" s="2" t="s">
        <v>9</v>
      </c>
      <c r="B7" s="11">
        <v>21</v>
      </c>
      <c r="C7" s="13">
        <f>+B7*0.1</f>
        <v>2.1</v>
      </c>
      <c r="D7" s="6" t="s">
        <v>13</v>
      </c>
      <c r="E7" s="7"/>
    </row>
    <row r="8" spans="1:5" ht="15">
      <c r="A8" s="2" t="s">
        <v>9</v>
      </c>
      <c r="B8" s="11">
        <v>0</v>
      </c>
      <c r="C8" s="13">
        <f>+B8*10</f>
        <v>0</v>
      </c>
      <c r="D8" s="6" t="s">
        <v>14</v>
      </c>
      <c r="E8" s="7"/>
    </row>
    <row r="9" spans="1:5" ht="15">
      <c r="A9" s="2" t="s">
        <v>15</v>
      </c>
      <c r="B9" s="11">
        <v>0</v>
      </c>
      <c r="C9" s="13">
        <f>+B9*0.000035311</f>
        <v>0</v>
      </c>
      <c r="D9" s="3" t="s">
        <v>16</v>
      </c>
      <c r="E9" s="7"/>
    </row>
    <row r="10" spans="1:5" ht="15">
      <c r="A10" s="2" t="s">
        <v>15</v>
      </c>
      <c r="B10" s="11">
        <v>35</v>
      </c>
      <c r="C10" s="13">
        <f>+B10*0.06102</f>
        <v>2.1357</v>
      </c>
      <c r="D10" s="8" t="s">
        <v>0</v>
      </c>
      <c r="E10" s="7"/>
    </row>
    <row r="11" spans="1:5" ht="15">
      <c r="A11" s="2" t="s">
        <v>15</v>
      </c>
      <c r="B11" s="11">
        <v>0</v>
      </c>
      <c r="C11" s="13">
        <f>+B11*0.0001</f>
        <v>0</v>
      </c>
      <c r="D11" s="3" t="s">
        <v>17</v>
      </c>
      <c r="E11" s="7"/>
    </row>
    <row r="12" spans="1:5" ht="15">
      <c r="A12" s="4" t="s">
        <v>16</v>
      </c>
      <c r="B12" s="12">
        <v>0</v>
      </c>
      <c r="C12" s="14">
        <f>+B12*28320</f>
        <v>0</v>
      </c>
      <c r="D12" s="3" t="s">
        <v>15</v>
      </c>
      <c r="E12" s="7"/>
    </row>
    <row r="13" spans="1:5" ht="15">
      <c r="A13" s="4" t="s">
        <v>16</v>
      </c>
      <c r="B13" s="11">
        <v>0</v>
      </c>
      <c r="C13" s="13">
        <f>+B13*1728</f>
        <v>0</v>
      </c>
      <c r="D13" s="6" t="s">
        <v>0</v>
      </c>
      <c r="E13" s="7"/>
    </row>
    <row r="14" spans="1:5" ht="15">
      <c r="A14" s="4" t="s">
        <v>16</v>
      </c>
      <c r="B14" s="11">
        <v>0</v>
      </c>
      <c r="C14" s="13">
        <f>+B14*0.02832</f>
        <v>0</v>
      </c>
      <c r="D14" s="9" t="s">
        <v>18</v>
      </c>
      <c r="E14" s="7"/>
    </row>
    <row r="15" spans="1:5" ht="15">
      <c r="A15" s="4" t="s">
        <v>16</v>
      </c>
      <c r="B15" s="11">
        <v>0</v>
      </c>
      <c r="C15" s="13">
        <f>+B15*28.32</f>
        <v>0</v>
      </c>
      <c r="D15" s="3" t="s">
        <v>17</v>
      </c>
      <c r="E15" s="7"/>
    </row>
    <row r="16" spans="1:5" ht="15">
      <c r="A16" s="2" t="s">
        <v>0</v>
      </c>
      <c r="B16" s="11">
        <v>90</v>
      </c>
      <c r="C16" s="13">
        <f>+B16*16.388</f>
        <v>1474.92</v>
      </c>
      <c r="D16" s="3" t="s">
        <v>15</v>
      </c>
      <c r="E16" s="7"/>
    </row>
    <row r="17" spans="1:5" ht="15">
      <c r="A17" s="2" t="s">
        <v>0</v>
      </c>
      <c r="B17" s="12"/>
      <c r="C17" s="14">
        <f>+B17*0.01639</f>
        <v>0</v>
      </c>
      <c r="D17" s="3" t="s">
        <v>17</v>
      </c>
      <c r="E17" s="7"/>
    </row>
    <row r="18" spans="1:5" ht="15">
      <c r="A18" s="2" t="s">
        <v>19</v>
      </c>
      <c r="B18" s="11">
        <v>0</v>
      </c>
      <c r="C18" s="13">
        <f>+B18*0.001</f>
        <v>0</v>
      </c>
      <c r="D18" s="3" t="s">
        <v>15</v>
      </c>
      <c r="E18" s="7"/>
    </row>
    <row r="19" spans="1:5" ht="15">
      <c r="A19" s="2" t="s">
        <v>10</v>
      </c>
      <c r="B19" s="11">
        <v>0</v>
      </c>
      <c r="C19" s="15">
        <f>+B19*30.48</f>
        <v>0</v>
      </c>
      <c r="D19" s="6" t="s">
        <v>20</v>
      </c>
      <c r="E19" s="7"/>
    </row>
    <row r="20" spans="1:5" ht="15">
      <c r="A20" s="2" t="s">
        <v>10</v>
      </c>
      <c r="B20" s="11"/>
      <c r="C20" s="13">
        <f>+B20*0.3048</f>
        <v>0</v>
      </c>
      <c r="D20" s="6" t="s">
        <v>13</v>
      </c>
      <c r="E20" s="7"/>
    </row>
    <row r="21" spans="1:5" ht="15">
      <c r="A21" s="2" t="s">
        <v>21</v>
      </c>
      <c r="B21" s="11">
        <v>2</v>
      </c>
      <c r="C21" s="16">
        <f>+B21*3.785</f>
        <v>7.57</v>
      </c>
      <c r="D21" s="6" t="s">
        <v>17</v>
      </c>
      <c r="E21" s="7"/>
    </row>
    <row r="22" spans="1:5" ht="15">
      <c r="A22" s="2" t="s">
        <v>1</v>
      </c>
      <c r="B22" s="11">
        <v>0</v>
      </c>
      <c r="C22" s="13">
        <f>+B22*25.4</f>
        <v>0</v>
      </c>
      <c r="D22" s="6" t="s">
        <v>14</v>
      </c>
      <c r="E22" s="7"/>
    </row>
    <row r="23" spans="1:5" ht="15">
      <c r="A23" s="2" t="s">
        <v>22</v>
      </c>
      <c r="B23" s="11">
        <v>0</v>
      </c>
      <c r="C23" s="15">
        <f>+B23*2.54</f>
        <v>0</v>
      </c>
      <c r="D23" s="6" t="s">
        <v>20</v>
      </c>
      <c r="E23" s="7"/>
    </row>
    <row r="24" spans="1:5" ht="15">
      <c r="A24" s="2" t="s">
        <v>17</v>
      </c>
      <c r="B24" s="11">
        <v>0</v>
      </c>
      <c r="C24" s="13">
        <f>+B24*1000</f>
        <v>0</v>
      </c>
      <c r="D24" s="3" t="s">
        <v>15</v>
      </c>
      <c r="E24" s="7"/>
    </row>
    <row r="25" spans="1:5" ht="15">
      <c r="A25" s="2" t="s">
        <v>17</v>
      </c>
      <c r="B25" s="11">
        <v>0</v>
      </c>
      <c r="C25" s="13">
        <f>+B25*0.03531</f>
        <v>0</v>
      </c>
      <c r="D25" s="6" t="s">
        <v>16</v>
      </c>
      <c r="E25" s="7"/>
    </row>
    <row r="26" spans="1:5" ht="15">
      <c r="A26" s="2" t="s">
        <v>17</v>
      </c>
      <c r="B26" s="11">
        <v>7.57</v>
      </c>
      <c r="C26" s="13">
        <f>+B26*61.02</f>
        <v>461.92140000000006</v>
      </c>
      <c r="D26" s="6" t="s">
        <v>0</v>
      </c>
      <c r="E26" s="7"/>
    </row>
    <row r="27" spans="1:5" ht="15">
      <c r="A27" s="2" t="s">
        <v>17</v>
      </c>
      <c r="B27" s="11">
        <v>0</v>
      </c>
      <c r="C27" s="13">
        <f>+B27*1000</f>
        <v>0</v>
      </c>
      <c r="D27" s="6" t="s">
        <v>14</v>
      </c>
      <c r="E27" s="7"/>
    </row>
    <row r="28" spans="1:5" ht="15">
      <c r="A28" s="2" t="s">
        <v>13</v>
      </c>
      <c r="B28" s="11">
        <v>0</v>
      </c>
      <c r="C28" s="15">
        <f>+B28*100</f>
        <v>0</v>
      </c>
      <c r="D28" s="6" t="s">
        <v>20</v>
      </c>
      <c r="E28" s="7"/>
    </row>
    <row r="29" spans="1:5" ht="15">
      <c r="A29" s="2" t="s">
        <v>13</v>
      </c>
      <c r="B29" s="11">
        <v>0</v>
      </c>
      <c r="C29" s="13">
        <f>+B29*1000</f>
        <v>0</v>
      </c>
      <c r="D29" s="6" t="s">
        <v>14</v>
      </c>
      <c r="E29" s="7"/>
    </row>
    <row r="30" spans="1:5" ht="15">
      <c r="A30" s="2" t="s">
        <v>23</v>
      </c>
      <c r="B30" s="11"/>
      <c r="C30" s="13">
        <f>+B30*0.001</f>
        <v>0</v>
      </c>
      <c r="D30" s="6" t="s">
        <v>17</v>
      </c>
      <c r="E30" s="7"/>
    </row>
    <row r="31" spans="1:5" ht="15">
      <c r="A31" s="2" t="s">
        <v>14</v>
      </c>
      <c r="B31" s="11">
        <v>0</v>
      </c>
      <c r="C31" s="15">
        <f>+B31*0.1</f>
        <v>0</v>
      </c>
      <c r="D31" s="6" t="s">
        <v>20</v>
      </c>
      <c r="E31" s="7"/>
    </row>
    <row r="32" spans="1:5" ht="15">
      <c r="A32" s="2" t="s">
        <v>14</v>
      </c>
      <c r="B32" s="11">
        <v>0</v>
      </c>
      <c r="C32" s="13">
        <f>+B32*0.03937</f>
        <v>0</v>
      </c>
      <c r="D32" s="6" t="s">
        <v>22</v>
      </c>
      <c r="E32" s="7"/>
    </row>
    <row r="33" spans="1:5" ht="15">
      <c r="A33" s="2" t="s">
        <v>14</v>
      </c>
      <c r="B33" s="11">
        <v>0</v>
      </c>
      <c r="C33" s="13">
        <f>+B33*0.01</f>
        <v>0</v>
      </c>
      <c r="D33" s="6" t="s">
        <v>17</v>
      </c>
      <c r="E33" s="7"/>
    </row>
    <row r="34" spans="1:5" ht="15">
      <c r="A34" s="2" t="s">
        <v>24</v>
      </c>
      <c r="B34" s="11">
        <v>0</v>
      </c>
      <c r="C34" s="13">
        <f>+B34*1.805</f>
        <v>0</v>
      </c>
      <c r="D34" s="6" t="s">
        <v>0</v>
      </c>
      <c r="E34" s="7"/>
    </row>
    <row r="35" spans="1:5" ht="15" thickBot="1">
      <c r="A35" s="5" t="s">
        <v>25</v>
      </c>
      <c r="B35" s="11">
        <v>0</v>
      </c>
      <c r="C35" s="17">
        <f>+B35*0.01667</f>
        <v>0</v>
      </c>
      <c r="D35" s="6" t="s">
        <v>26</v>
      </c>
      <c r="E35" s="10"/>
    </row>
  </sheetData>
  <sheetProtection password="DDC1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Callaghan</cp:lastModifiedBy>
  <cp:lastPrinted>2005-08-26T02:33:14Z</cp:lastPrinted>
  <dcterms:created xsi:type="dcterms:W3CDTF">1998-04-06T21:31:54Z</dcterms:created>
  <dcterms:modified xsi:type="dcterms:W3CDTF">2019-10-31T12:41:04Z</dcterms:modified>
  <cp:category/>
  <cp:version/>
  <cp:contentType/>
  <cp:contentStatus/>
</cp:coreProperties>
</file>